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40" yWindow="480" windowWidth="28380" windowHeight="1428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U38" i="1"/>
  <c r="T38"/>
  <c r="S38"/>
  <c r="R38"/>
  <c r="Q38"/>
  <c r="N38"/>
  <c r="K38"/>
  <c r="J38"/>
  <c r="F38"/>
  <c r="C38"/>
  <c r="U37"/>
  <c r="T37"/>
  <c r="S37"/>
  <c r="R37"/>
  <c r="Q37"/>
  <c r="N37"/>
  <c r="K37"/>
  <c r="J37"/>
  <c r="F37"/>
  <c r="C37"/>
  <c r="U36"/>
  <c r="T36"/>
  <c r="S36"/>
  <c r="R36"/>
  <c r="Q36"/>
  <c r="N36"/>
  <c r="K36"/>
  <c r="J36"/>
  <c r="F36"/>
  <c r="C36"/>
  <c r="U35"/>
  <c r="T35"/>
  <c r="S35"/>
  <c r="R35"/>
  <c r="Q35"/>
  <c r="N35"/>
  <c r="K35"/>
  <c r="F35"/>
  <c r="C35"/>
  <c r="U34"/>
  <c r="T34"/>
  <c r="S34"/>
  <c r="R34"/>
  <c r="Q34"/>
  <c r="N34"/>
  <c r="K34"/>
  <c r="J34"/>
  <c r="F34"/>
  <c r="C34"/>
  <c r="U33"/>
  <c r="T33"/>
  <c r="S33"/>
  <c r="R33"/>
  <c r="Q33"/>
  <c r="N33"/>
  <c r="K33"/>
  <c r="J33"/>
  <c r="F33"/>
  <c r="C33"/>
  <c r="U32"/>
  <c r="T32"/>
  <c r="S32"/>
  <c r="R32"/>
  <c r="Q32"/>
  <c r="N32"/>
  <c r="K32"/>
  <c r="J32"/>
  <c r="F32"/>
  <c r="C32"/>
  <c r="U31"/>
  <c r="T31"/>
  <c r="S31"/>
  <c r="R31"/>
  <c r="Q31"/>
  <c r="N31"/>
  <c r="K31"/>
  <c r="J31"/>
  <c r="F31"/>
  <c r="C31"/>
  <c r="U30"/>
  <c r="T30"/>
  <c r="S30"/>
  <c r="R30"/>
  <c r="Q30"/>
  <c r="N30"/>
  <c r="K30"/>
  <c r="J30"/>
  <c r="F30"/>
  <c r="C30"/>
  <c r="U22"/>
  <c r="T22"/>
  <c r="S22"/>
  <c r="R22"/>
  <c r="Q22"/>
  <c r="N22"/>
  <c r="F22"/>
  <c r="C22"/>
  <c r="U21"/>
  <c r="T21"/>
  <c r="S21"/>
  <c r="R21"/>
  <c r="Q21"/>
  <c r="N21"/>
  <c r="F21"/>
  <c r="C21"/>
  <c r="U20"/>
  <c r="T20"/>
  <c r="S20"/>
  <c r="R20"/>
  <c r="Q20"/>
  <c r="N20"/>
  <c r="F20"/>
  <c r="C20"/>
  <c r="U19"/>
  <c r="T19"/>
  <c r="S19"/>
  <c r="R19"/>
  <c r="Q19"/>
  <c r="N19"/>
  <c r="F19"/>
  <c r="C19"/>
  <c r="U18"/>
  <c r="T18"/>
  <c r="S18"/>
  <c r="R18"/>
  <c r="Q18"/>
  <c r="N18"/>
  <c r="F18"/>
  <c r="C18"/>
  <c r="U17"/>
  <c r="T17"/>
  <c r="S17"/>
  <c r="R17"/>
  <c r="Q17"/>
  <c r="N17"/>
  <c r="F17"/>
  <c r="C17"/>
  <c r="U16"/>
  <c r="T16"/>
  <c r="S16"/>
  <c r="R16"/>
  <c r="Q16"/>
  <c r="N16"/>
  <c r="F16"/>
  <c r="C16"/>
  <c r="U15"/>
  <c r="T15"/>
  <c r="S15"/>
  <c r="R15"/>
  <c r="Q15"/>
  <c r="N15"/>
  <c r="F15"/>
  <c r="C15"/>
  <c r="U14"/>
  <c r="T14"/>
  <c r="S14"/>
  <c r="R14"/>
  <c r="Q14"/>
  <c r="N14"/>
  <c r="F14"/>
  <c r="C14"/>
  <c r="U13"/>
  <c r="T13"/>
  <c r="S13"/>
  <c r="R13"/>
  <c r="Q13"/>
  <c r="N13"/>
  <c r="F13"/>
  <c r="C13"/>
  <c r="U12"/>
  <c r="T12"/>
  <c r="S12"/>
  <c r="R12"/>
  <c r="Q12"/>
  <c r="N12"/>
  <c r="F12"/>
  <c r="C12"/>
  <c r="U11"/>
  <c r="T11"/>
  <c r="S11"/>
  <c r="R11"/>
  <c r="Q11"/>
  <c r="N11"/>
  <c r="F11"/>
  <c r="C11"/>
  <c r="U10"/>
  <c r="T10"/>
  <c r="S10"/>
  <c r="R10"/>
  <c r="Q10"/>
  <c r="N10"/>
  <c r="F10"/>
  <c r="C10"/>
</calcChain>
</file>

<file path=xl/sharedStrings.xml><?xml version="1.0" encoding="utf-8"?>
<sst xmlns="http://schemas.openxmlformats.org/spreadsheetml/2006/main" count="51" uniqueCount="43">
  <si>
    <t>this is wrong because missing divide by ADC gain</t>
    <phoneticPr fontId="6" type="noConversion"/>
  </si>
  <si>
    <t>It also explains what I was seeing with the ADC volts not accounting for the ADC gain setting.</t>
    <phoneticPr fontId="6" type="noConversion"/>
  </si>
  <si>
    <t>Voltage inputs supplied by benchtop DC power supply.</t>
    <phoneticPr fontId="6" type="noConversion"/>
  </si>
  <si>
    <t>There are two problems here.  The "ADC volts" is missing a divide by ADC gain.  And the divider ratio is 1/17, not 1/8.5.  If both of those things are corrected, it looks right:</t>
    <phoneticPr fontId="6" type="noConversion"/>
  </si>
  <si>
    <t>The 0.1176 amp gain just happens to work out ok for the Amp Input calculation, with ADC gain=2, because the factor of two error in the divider offsets the factor of two error in the gain</t>
    <phoneticPr fontId="6" type="noConversion"/>
  </si>
  <si>
    <t>this is wrong because missing divide by ADC gain, and incorrect amp gain. But "amp input" is correct</t>
    <phoneticPr fontId="6" type="noConversion"/>
  </si>
  <si>
    <t>correct</t>
    <phoneticPr fontId="6" type="noConversion"/>
  </si>
  <si>
    <t>AIN full scale bipolar range is +/- VREF</t>
    <phoneticPr fontId="6" type="noConversion"/>
  </si>
  <si>
    <t>These values are approximate since I was eyeballing the plots</t>
    <phoneticPr fontId="6" type="noConversion"/>
  </si>
  <si>
    <t>bk - calc ADC volts</t>
    <phoneticPr fontId="6" type="noConversion"/>
  </si>
  <si>
    <t>bk - calc amp input</t>
    <phoneticPr fontId="6" type="noConversion"/>
  </si>
  <si>
    <t>bk - Error pct</t>
    <phoneticPr fontId="6" type="noConversion"/>
  </si>
  <si>
    <t>PSN-ADC24 testing</t>
    <phoneticPr fontId="6" type="noConversion"/>
  </si>
  <si>
    <t>B. Kuschak 5/19/15</t>
    <phoneticPr fontId="6" type="noConversion"/>
  </si>
  <si>
    <t>correct</t>
    <phoneticPr fontId="6" type="noConversion"/>
  </si>
  <si>
    <t>overrange - correct</t>
    <phoneticPr fontId="6" type="noConversion"/>
  </si>
  <si>
    <t>WinSDR Amp input error pct</t>
    <phoneticPr fontId="6" type="noConversion"/>
  </si>
  <si>
    <t>WinSDR ADC volts error pct</t>
    <phoneticPr fontId="6" type="noConversion"/>
  </si>
  <si>
    <t>Orange highlights are wrong</t>
    <phoneticPr fontId="6" type="noConversion"/>
  </si>
  <si>
    <t>Green highlights are right</t>
  </si>
  <si>
    <t>Measured at CS5532 pin 18, VREF+</t>
    <phoneticPr fontId="6" type="noConversion"/>
  </si>
  <si>
    <t>WinSDR: display as ADC counts</t>
    <phoneticPr fontId="6" type="noConversion"/>
  </si>
  <si>
    <t>AIN (diff)</t>
    <phoneticPr fontId="6" type="noConversion"/>
  </si>
  <si>
    <t>Measured at CS5532 pin 17, VREF-</t>
    <phoneticPr fontId="6" type="noConversion"/>
  </si>
  <si>
    <t>Measured at CS5532 pin 1 AIN+</t>
    <phoneticPr fontId="6" type="noConversion"/>
  </si>
  <si>
    <t>comment</t>
    <phoneticPr fontId="6" type="noConversion"/>
  </si>
  <si>
    <t>overrrange</t>
    <phoneticPr fontId="6" type="noConversion"/>
  </si>
  <si>
    <t>Divider Ratio</t>
    <phoneticPr fontId="6" type="noConversion"/>
  </si>
  <si>
    <r>
      <t xml:space="preserve">Values in </t>
    </r>
    <r>
      <rPr>
        <b/>
        <sz val="10"/>
        <rFont val="Verdana"/>
      </rPr>
      <t>bold</t>
    </r>
    <r>
      <rPr>
        <sz val="10"/>
        <rFont val="Verdana"/>
      </rPr>
      <t xml:space="preserve"> are calculated</t>
    </r>
    <phoneticPr fontId="6" type="noConversion"/>
  </si>
  <si>
    <t>this is only right because ADC gain = 1</t>
    <phoneticPr fontId="6" type="noConversion"/>
  </si>
  <si>
    <t>missing divide by ADC gain</t>
    <phoneticPr fontId="6" type="noConversion"/>
  </si>
  <si>
    <t>this is wrong because amp gain is twice what it should be.</t>
    <phoneticPr fontId="6" type="noConversion"/>
  </si>
  <si>
    <t>V+</t>
    <phoneticPr fontId="6" type="noConversion"/>
  </si>
  <si>
    <t>V-</t>
    <phoneticPr fontId="6" type="noConversion"/>
  </si>
  <si>
    <t>R1</t>
    <phoneticPr fontId="6" type="noConversion"/>
  </si>
  <si>
    <t>R2</t>
    <phoneticPr fontId="6" type="noConversion"/>
  </si>
  <si>
    <t>Vdiff</t>
    <phoneticPr fontId="6" type="noConversion"/>
  </si>
  <si>
    <t>WinSDR: amp gain</t>
    <phoneticPr fontId="6" type="noConversion"/>
  </si>
  <si>
    <t>WinSDR: ADC gain control</t>
    <phoneticPr fontId="6" type="noConversion"/>
  </si>
  <si>
    <t>WinSDR: display as Amp Input</t>
    <phoneticPr fontId="6" type="noConversion"/>
  </si>
  <si>
    <t>WinSDR: display as ADC volts</t>
    <phoneticPr fontId="6" type="noConversion"/>
  </si>
  <si>
    <t>Measured at CS5532 pin 2, AIN-</t>
    <phoneticPr fontId="6" type="noConversion"/>
  </si>
  <si>
    <t>overrange</t>
    <phoneticPr fontId="6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</si>
</sst>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000"/>
    <numFmt numFmtId="169" formatCode="0.00"/>
  </numFmts>
  <fonts count="7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0" borderId="0" xfId="0" applyAlignment="1">
      <alignment vertical="top" wrapText="1"/>
    </xf>
    <xf numFmtId="0" fontId="4" fillId="0" borderId="0" xfId="0" applyFont="1"/>
    <xf numFmtId="0" fontId="0" fillId="0" borderId="0" xfId="0" applyFill="1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Fill="1" applyBorder="1"/>
    <xf numFmtId="0" fontId="4" fillId="0" borderId="1" xfId="0" applyFont="1" applyFill="1" applyBorder="1"/>
    <xf numFmtId="0" fontId="0" fillId="2" borderId="1" xfId="0" applyFill="1" applyBorder="1"/>
    <xf numFmtId="0" fontId="0" fillId="0" borderId="2" xfId="0" applyBorder="1"/>
    <xf numFmtId="0" fontId="4" fillId="0" borderId="2" xfId="0" applyFont="1" applyBorder="1"/>
    <xf numFmtId="0" fontId="0" fillId="3" borderId="1" xfId="0" applyFill="1" applyBorder="1"/>
    <xf numFmtId="168" fontId="4" fillId="0" borderId="1" xfId="0" applyNumberFormat="1" applyFont="1" applyFill="1" applyBorder="1"/>
    <xf numFmtId="0" fontId="0" fillId="0" borderId="0" xfId="0" applyAlignment="1">
      <alignment wrapText="1"/>
    </xf>
    <xf numFmtId="0" fontId="0" fillId="3" borderId="0" xfId="0" applyFill="1"/>
    <xf numFmtId="0" fontId="5" fillId="0" borderId="1" xfId="0" applyFont="1" applyFill="1" applyBorder="1"/>
    <xf numFmtId="0" fontId="5" fillId="3" borderId="1" xfId="0" applyFont="1" applyFill="1" applyBorder="1"/>
    <xf numFmtId="0" fontId="5" fillId="0" borderId="2" xfId="0" applyFont="1" applyFill="1" applyBorder="1"/>
    <xf numFmtId="0" fontId="5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168" fontId="2" fillId="0" borderId="1" xfId="0" applyNumberFormat="1" applyFont="1" applyFill="1" applyBorder="1"/>
    <xf numFmtId="168" fontId="2" fillId="0" borderId="0" xfId="0" applyNumberFormat="1" applyFont="1"/>
    <xf numFmtId="2" fontId="2" fillId="0" borderId="1" xfId="0" applyNumberFormat="1" applyFont="1" applyFill="1" applyBorder="1"/>
    <xf numFmtId="169" fontId="2" fillId="0" borderId="1" xfId="0" applyNumberFormat="1" applyFont="1" applyFill="1" applyBorder="1"/>
    <xf numFmtId="169" fontId="2" fillId="3" borderId="1" xfId="0" applyNumberFormat="1" applyFont="1" applyFill="1" applyBorder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6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W41"/>
  <sheetViews>
    <sheetView tabSelected="1" workbookViewId="0">
      <selection activeCell="Q44" sqref="Q44"/>
    </sheetView>
  </sheetViews>
  <sheetFormatPr baseColWidth="10" defaultRowHeight="13"/>
  <cols>
    <col min="3" max="3" width="10.7109375" style="3"/>
    <col min="6" max="6" width="10.7109375" style="3"/>
    <col min="7" max="7" width="8.85546875" customWidth="1"/>
    <col min="8" max="9" width="9.28515625" customWidth="1"/>
    <col min="11" max="11" width="10" customWidth="1"/>
    <col min="12" max="12" width="8.42578125" customWidth="1"/>
    <col min="13" max="13" width="9" customWidth="1"/>
    <col min="14" max="14" width="6.7109375" customWidth="1"/>
    <col min="15" max="15" width="7.42578125" customWidth="1"/>
    <col min="16" max="16" width="8.28515625" customWidth="1"/>
    <col min="17" max="18" width="8.28515625" style="24" customWidth="1"/>
    <col min="19" max="19" width="8.7109375" style="24" customWidth="1"/>
    <col min="20" max="21" width="8.140625" style="24" customWidth="1"/>
    <col min="22" max="22" width="83.140625" customWidth="1"/>
  </cols>
  <sheetData>
    <row r="1" spans="1:22">
      <c r="A1" s="3" t="s">
        <v>12</v>
      </c>
    </row>
    <row r="2" spans="1:22">
      <c r="A2" s="23" t="s">
        <v>13</v>
      </c>
    </row>
    <row r="3" spans="1:22">
      <c r="A3" s="23"/>
    </row>
    <row r="4" spans="1:22">
      <c r="A4" t="s">
        <v>28</v>
      </c>
      <c r="N4" t="s">
        <v>7</v>
      </c>
    </row>
    <row r="5" spans="1:22">
      <c r="A5" s="17" t="s">
        <v>18</v>
      </c>
      <c r="D5" s="4"/>
    </row>
    <row r="6" spans="1:22">
      <c r="A6" s="1" t="s">
        <v>19</v>
      </c>
      <c r="D6" s="4"/>
    </row>
    <row r="7" spans="1:22" ht="14" thickBot="1">
      <c r="A7" t="s">
        <v>2</v>
      </c>
    </row>
    <row r="8" spans="1:22" ht="35" customHeight="1" thickBot="1">
      <c r="A8" s="20"/>
      <c r="B8" s="12"/>
      <c r="C8" s="13"/>
      <c r="D8" s="12"/>
      <c r="E8" s="12"/>
      <c r="F8" s="13"/>
      <c r="G8" s="12"/>
      <c r="H8" s="12"/>
      <c r="I8" s="31" t="s">
        <v>8</v>
      </c>
      <c r="J8" s="32"/>
      <c r="K8" s="33"/>
      <c r="L8" s="12"/>
      <c r="M8" s="12"/>
      <c r="N8" s="12"/>
      <c r="O8" s="12"/>
      <c r="P8" s="12"/>
      <c r="Q8" s="25"/>
      <c r="R8" s="25"/>
      <c r="S8" s="25"/>
      <c r="T8" s="25"/>
      <c r="U8" s="25"/>
      <c r="V8" s="12"/>
    </row>
    <row r="9" spans="1:22" s="2" customFormat="1" ht="66" thickBot="1">
      <c r="A9" s="7" t="s">
        <v>32</v>
      </c>
      <c r="B9" s="7" t="s">
        <v>33</v>
      </c>
      <c r="C9" s="8" t="s">
        <v>36</v>
      </c>
      <c r="D9" s="7" t="s">
        <v>34</v>
      </c>
      <c r="E9" s="7" t="s">
        <v>35</v>
      </c>
      <c r="F9" s="8" t="s">
        <v>27</v>
      </c>
      <c r="G9" s="7" t="s">
        <v>38</v>
      </c>
      <c r="H9" s="7" t="s">
        <v>37</v>
      </c>
      <c r="I9" s="7" t="s">
        <v>21</v>
      </c>
      <c r="J9" s="7" t="s">
        <v>40</v>
      </c>
      <c r="K9" s="7" t="s">
        <v>39</v>
      </c>
      <c r="L9" s="7" t="s">
        <v>24</v>
      </c>
      <c r="M9" s="7" t="s">
        <v>41</v>
      </c>
      <c r="N9" s="7" t="s">
        <v>22</v>
      </c>
      <c r="O9" s="7" t="s">
        <v>20</v>
      </c>
      <c r="P9" s="7" t="s">
        <v>23</v>
      </c>
      <c r="Q9" s="22" t="s">
        <v>17</v>
      </c>
      <c r="R9" s="22" t="s">
        <v>16</v>
      </c>
      <c r="S9" s="22" t="s">
        <v>9</v>
      </c>
      <c r="T9" s="22" t="s">
        <v>10</v>
      </c>
      <c r="U9" s="22" t="s">
        <v>11</v>
      </c>
      <c r="V9" s="7" t="s">
        <v>25</v>
      </c>
    </row>
    <row r="10" spans="1:22" s="4" customFormat="1" ht="14" thickBot="1">
      <c r="A10" s="9">
        <v>10.182</v>
      </c>
      <c r="B10" s="9">
        <v>-10.169</v>
      </c>
      <c r="C10" s="10">
        <f t="shared" ref="C10:C20" si="0">A10-B10</f>
        <v>20.350999999999999</v>
      </c>
      <c r="D10" s="9">
        <v>35.200000000000003</v>
      </c>
      <c r="E10" s="9">
        <v>2.2000000000000002</v>
      </c>
      <c r="F10" s="15">
        <f t="shared" ref="F10:F20" si="1">(E10/(D10+E10))</f>
        <v>5.8823529411764705E-2</v>
      </c>
      <c r="G10" s="9">
        <v>1</v>
      </c>
      <c r="H10" s="14">
        <v>0.1176</v>
      </c>
      <c r="I10" s="11">
        <v>4040000</v>
      </c>
      <c r="J10" s="11">
        <v>1.2</v>
      </c>
      <c r="K10" s="14">
        <v>10.25</v>
      </c>
      <c r="L10" s="9">
        <v>3.0981000000000001</v>
      </c>
      <c r="M10" s="9">
        <v>1.9005000000000001</v>
      </c>
      <c r="N10" s="9">
        <f t="shared" ref="N10:N20" si="2">L10-M10</f>
        <v>1.1976</v>
      </c>
      <c r="O10" s="9">
        <v>2.4996999999999998</v>
      </c>
      <c r="P10" s="9">
        <v>0</v>
      </c>
      <c r="Q10" s="29">
        <f t="shared" ref="Q10:Q22" si="3">(J10-N10)/N10*100</f>
        <v>0.20040080160320289</v>
      </c>
      <c r="R10" s="30">
        <f t="shared" ref="R10:R22" si="4">(K10-C10)/C10*100</f>
        <v>-49.633924622868655</v>
      </c>
      <c r="S10" s="26">
        <f t="shared" ref="S10:S22" si="5">I10/POWER(2,23)/G10*(O10-P10)</f>
        <v>1.2038693428039551</v>
      </c>
      <c r="T10" s="26">
        <f t="shared" ref="T10:T22" si="6">S10/F10</f>
        <v>20.465778827667236</v>
      </c>
      <c r="U10" s="28">
        <f t="shared" ref="U10:U22" si="7">(T10-C10)/C10*100</f>
        <v>0.56399600838895991</v>
      </c>
      <c r="V10" s="9" t="s">
        <v>31</v>
      </c>
    </row>
    <row r="11" spans="1:22" s="4" customFormat="1" ht="14" thickBot="1">
      <c r="A11" s="9">
        <v>10.182</v>
      </c>
      <c r="B11" s="9">
        <v>-10.169</v>
      </c>
      <c r="C11" s="10">
        <f t="shared" si="0"/>
        <v>20.350999999999999</v>
      </c>
      <c r="D11" s="9">
        <v>35.200000000000003</v>
      </c>
      <c r="E11" s="9">
        <v>2.2000000000000002</v>
      </c>
      <c r="F11" s="15">
        <f t="shared" si="1"/>
        <v>5.8823529411764705E-2</v>
      </c>
      <c r="G11" s="9">
        <v>1</v>
      </c>
      <c r="H11" s="9">
        <v>5.8799999999999998E-2</v>
      </c>
      <c r="I11" s="11">
        <v>4040000</v>
      </c>
      <c r="J11" s="11">
        <v>1.2050000000000001</v>
      </c>
      <c r="K11" s="11">
        <v>20.5</v>
      </c>
      <c r="L11" s="9">
        <v>3.0981000000000001</v>
      </c>
      <c r="M11" s="9">
        <v>1.9005000000000001</v>
      </c>
      <c r="N11" s="9">
        <f t="shared" si="2"/>
        <v>1.1976</v>
      </c>
      <c r="O11" s="9">
        <v>2.4996999999999998</v>
      </c>
      <c r="P11" s="9">
        <v>0</v>
      </c>
      <c r="Q11" s="29">
        <f t="shared" si="3"/>
        <v>0.61790247160989253</v>
      </c>
      <c r="R11" s="29">
        <f t="shared" si="4"/>
        <v>0.73215075426269427</v>
      </c>
      <c r="S11" s="26">
        <f t="shared" si="5"/>
        <v>1.2038693428039551</v>
      </c>
      <c r="T11" s="26">
        <f t="shared" si="6"/>
        <v>20.465778827667236</v>
      </c>
      <c r="U11" s="28">
        <f t="shared" si="7"/>
        <v>0.56399600838895991</v>
      </c>
      <c r="V11" s="9" t="s">
        <v>29</v>
      </c>
    </row>
    <row r="12" spans="1:22" s="4" customFormat="1" ht="14" thickBot="1">
      <c r="A12" s="9">
        <v>10.182</v>
      </c>
      <c r="B12" s="9">
        <v>-10.169</v>
      </c>
      <c r="C12" s="10">
        <f t="shared" si="0"/>
        <v>20.350999999999999</v>
      </c>
      <c r="D12" s="9">
        <v>35.200000000000003</v>
      </c>
      <c r="E12" s="9">
        <v>2.2000000000000002</v>
      </c>
      <c r="F12" s="15">
        <f t="shared" si="1"/>
        <v>5.8823529411764705E-2</v>
      </c>
      <c r="G12" s="9">
        <v>2</v>
      </c>
      <c r="H12" s="14">
        <v>0.1176</v>
      </c>
      <c r="I12" s="11">
        <v>8150000</v>
      </c>
      <c r="J12" s="14">
        <v>2.4500000000000002</v>
      </c>
      <c r="K12" s="11">
        <v>20.5</v>
      </c>
      <c r="L12" s="9">
        <v>3.0981000000000001</v>
      </c>
      <c r="M12" s="9">
        <v>1.9005000000000001</v>
      </c>
      <c r="N12" s="9">
        <f t="shared" si="2"/>
        <v>1.1976</v>
      </c>
      <c r="O12" s="9">
        <v>2.4996999999999998</v>
      </c>
      <c r="P12" s="9">
        <v>0</v>
      </c>
      <c r="Q12" s="30">
        <f t="shared" si="3"/>
        <v>104.57581830327322</v>
      </c>
      <c r="R12" s="29">
        <f t="shared" si="4"/>
        <v>0.73215075426269427</v>
      </c>
      <c r="S12" s="26">
        <f t="shared" si="5"/>
        <v>1.2142989039421082</v>
      </c>
      <c r="T12" s="26">
        <f t="shared" si="6"/>
        <v>20.643081367015839</v>
      </c>
      <c r="U12" s="28">
        <f t="shared" si="7"/>
        <v>1.4352187460853989</v>
      </c>
      <c r="V12" s="9" t="s">
        <v>5</v>
      </c>
    </row>
    <row r="13" spans="1:22" s="4" customFormat="1" ht="14" thickBot="1">
      <c r="A13" s="9">
        <v>10.182</v>
      </c>
      <c r="B13" s="9">
        <v>-10.169</v>
      </c>
      <c r="C13" s="10">
        <f t="shared" si="0"/>
        <v>20.350999999999999</v>
      </c>
      <c r="D13" s="9">
        <v>35.200000000000003</v>
      </c>
      <c r="E13" s="9">
        <v>2.2000000000000002</v>
      </c>
      <c r="F13" s="15">
        <f t="shared" si="1"/>
        <v>5.8823529411764705E-2</v>
      </c>
      <c r="G13" s="9">
        <v>2</v>
      </c>
      <c r="H13" s="9">
        <v>5.8799999999999998E-2</v>
      </c>
      <c r="I13" s="11">
        <v>8150000</v>
      </c>
      <c r="J13" s="14">
        <v>2.4500000000000002</v>
      </c>
      <c r="K13" s="14">
        <v>41</v>
      </c>
      <c r="L13" s="9">
        <v>3.0981000000000001</v>
      </c>
      <c r="M13" s="9">
        <v>1.9005000000000001</v>
      </c>
      <c r="N13" s="9">
        <f t="shared" si="2"/>
        <v>1.1976</v>
      </c>
      <c r="O13" s="9">
        <v>2.4996999999999998</v>
      </c>
      <c r="P13" s="9">
        <v>0</v>
      </c>
      <c r="Q13" s="30">
        <f t="shared" si="3"/>
        <v>104.57581830327322</v>
      </c>
      <c r="R13" s="30">
        <f t="shared" si="4"/>
        <v>101.46430150852539</v>
      </c>
      <c r="S13" s="26">
        <f t="shared" si="5"/>
        <v>1.2142989039421082</v>
      </c>
      <c r="T13" s="26">
        <f t="shared" si="6"/>
        <v>20.643081367015839</v>
      </c>
      <c r="U13" s="28">
        <f t="shared" si="7"/>
        <v>1.4352187460853989</v>
      </c>
      <c r="V13" s="9" t="s">
        <v>0</v>
      </c>
    </row>
    <row r="14" spans="1:22" s="4" customFormat="1" ht="14" thickBot="1">
      <c r="A14" s="9">
        <v>10.182</v>
      </c>
      <c r="B14" s="9">
        <v>-10.169</v>
      </c>
      <c r="C14" s="10">
        <f t="shared" si="0"/>
        <v>20.350999999999999</v>
      </c>
      <c r="D14" s="9">
        <v>35.200000000000003</v>
      </c>
      <c r="E14" s="9">
        <v>2.2000000000000002</v>
      </c>
      <c r="F14" s="15">
        <f t="shared" si="1"/>
        <v>5.8823529411764705E-2</v>
      </c>
      <c r="G14" s="9">
        <v>4</v>
      </c>
      <c r="H14" s="14">
        <v>0.1176</v>
      </c>
      <c r="I14" s="11">
        <v>8400000</v>
      </c>
      <c r="J14" s="11">
        <v>2.5</v>
      </c>
      <c r="K14" s="11">
        <v>21</v>
      </c>
      <c r="L14" s="9">
        <v>3.0981000000000001</v>
      </c>
      <c r="M14" s="9">
        <v>1.9005000000000001</v>
      </c>
      <c r="N14" s="9">
        <f t="shared" si="2"/>
        <v>1.1976</v>
      </c>
      <c r="O14" s="9">
        <v>2.4996999999999998</v>
      </c>
      <c r="P14" s="9">
        <v>0</v>
      </c>
      <c r="Q14" s="29">
        <f t="shared" si="3"/>
        <v>108.75083500334001</v>
      </c>
      <c r="R14" s="29">
        <f t="shared" si="4"/>
        <v>3.1890324799764183</v>
      </c>
      <c r="S14" s="26">
        <f t="shared" si="5"/>
        <v>0.62577366828918457</v>
      </c>
      <c r="T14" s="26">
        <f t="shared" si="6"/>
        <v>10.638152360916138</v>
      </c>
      <c r="U14" s="28">
        <f t="shared" si="7"/>
        <v>-47.726635738213659</v>
      </c>
      <c r="V14" s="9" t="s">
        <v>26</v>
      </c>
    </row>
    <row r="15" spans="1:22" ht="14" thickBot="1">
      <c r="A15" s="5">
        <v>20.29</v>
      </c>
      <c r="B15" s="5">
        <v>-20.329999999999998</v>
      </c>
      <c r="C15" s="6">
        <f t="shared" ref="C15" si="8">A15-B15</f>
        <v>40.619999999999997</v>
      </c>
      <c r="D15" s="9">
        <v>35.200000000000003</v>
      </c>
      <c r="E15" s="9">
        <v>2.2000000000000002</v>
      </c>
      <c r="F15" s="15">
        <f t="shared" ref="F15" si="9">(E15/(D15+E15))</f>
        <v>5.8823529411764705E-2</v>
      </c>
      <c r="G15" s="18">
        <v>1</v>
      </c>
      <c r="H15" s="18">
        <v>5.8799999999999998E-2</v>
      </c>
      <c r="I15" s="11">
        <v>8150000</v>
      </c>
      <c r="J15" s="11">
        <v>2.42</v>
      </c>
      <c r="K15" s="11">
        <v>41</v>
      </c>
      <c r="L15" s="5">
        <v>3.6960000000000002</v>
      </c>
      <c r="M15" s="5">
        <v>1.3031999999999999</v>
      </c>
      <c r="N15" s="18">
        <f t="shared" ref="N15" si="10">L15-M15</f>
        <v>2.3928000000000003</v>
      </c>
      <c r="O15" s="9">
        <v>2.4996999999999998</v>
      </c>
      <c r="P15" s="9">
        <v>0</v>
      </c>
      <c r="Q15" s="29">
        <f t="shared" si="3"/>
        <v>1.1367435640253956</v>
      </c>
      <c r="R15" s="29">
        <f t="shared" si="4"/>
        <v>0.9354997538158607</v>
      </c>
      <c r="S15" s="26">
        <f t="shared" si="5"/>
        <v>2.4285978078842163</v>
      </c>
      <c r="T15" s="26">
        <f t="shared" si="6"/>
        <v>41.286162734031677</v>
      </c>
      <c r="U15" s="28">
        <f t="shared" si="7"/>
        <v>1.6399870360208759</v>
      </c>
      <c r="V15" s="5"/>
    </row>
    <row r="16" spans="1:22" ht="14" thickBot="1">
      <c r="A16" s="5">
        <v>24.1</v>
      </c>
      <c r="B16" s="5">
        <v>-24.1</v>
      </c>
      <c r="C16" s="6">
        <f t="shared" ref="C16" si="11">A16-B16</f>
        <v>48.2</v>
      </c>
      <c r="D16" s="9">
        <v>35.200000000000003</v>
      </c>
      <c r="E16" s="9">
        <v>2.2000000000000002</v>
      </c>
      <c r="F16" s="15">
        <f t="shared" ref="F16" si="12">(E16/(D16+E16))</f>
        <v>5.8823529411764705E-2</v>
      </c>
      <c r="G16" s="18">
        <v>1</v>
      </c>
      <c r="H16" s="18">
        <v>5.8799999999999998E-2</v>
      </c>
      <c r="I16" s="21">
        <v>8400000</v>
      </c>
      <c r="J16" s="11">
        <v>2.5</v>
      </c>
      <c r="K16" s="21">
        <v>42.5</v>
      </c>
      <c r="L16" s="5">
        <v>3.923</v>
      </c>
      <c r="M16" s="5">
        <v>1.0743</v>
      </c>
      <c r="N16" s="18">
        <f t="shared" ref="N16" si="13">L16-M16</f>
        <v>2.8487</v>
      </c>
      <c r="O16" s="9">
        <v>2.4996999999999998</v>
      </c>
      <c r="P16" s="9">
        <v>0</v>
      </c>
      <c r="Q16" s="29">
        <f t="shared" si="3"/>
        <v>-12.240671183346791</v>
      </c>
      <c r="R16" s="29">
        <f t="shared" si="4"/>
        <v>-11.825726141078844</v>
      </c>
      <c r="S16" s="26">
        <f t="shared" si="5"/>
        <v>2.5030946731567383</v>
      </c>
      <c r="T16" s="26">
        <f t="shared" si="6"/>
        <v>42.552609443664551</v>
      </c>
      <c r="U16" s="28">
        <f t="shared" si="7"/>
        <v>-11.716577917708406</v>
      </c>
      <c r="V16" s="5" t="s">
        <v>42</v>
      </c>
    </row>
    <row r="17" spans="1:23" ht="14" thickBot="1">
      <c r="A17" s="9">
        <v>-10.169</v>
      </c>
      <c r="B17" s="9">
        <v>10.182</v>
      </c>
      <c r="C17" s="6">
        <f t="shared" si="0"/>
        <v>-20.350999999999999</v>
      </c>
      <c r="D17" s="9">
        <v>35.200000000000003</v>
      </c>
      <c r="E17" s="9">
        <v>2.2000000000000002</v>
      </c>
      <c r="F17" s="15">
        <f t="shared" si="1"/>
        <v>5.8823529411764705E-2</v>
      </c>
      <c r="G17" s="18">
        <v>1</v>
      </c>
      <c r="H17" s="19">
        <v>0.1176</v>
      </c>
      <c r="I17" s="21">
        <v>-4040000</v>
      </c>
      <c r="J17" s="21">
        <v>-1.2</v>
      </c>
      <c r="K17" s="19">
        <v>-10.25</v>
      </c>
      <c r="L17" s="18">
        <v>1.9008</v>
      </c>
      <c r="M17" s="18">
        <v>3.0979999999999999</v>
      </c>
      <c r="N17" s="18">
        <f t="shared" si="2"/>
        <v>-1.1971999999999998</v>
      </c>
      <c r="O17" s="9">
        <v>2.4996999999999998</v>
      </c>
      <c r="P17" s="9">
        <v>0</v>
      </c>
      <c r="Q17" s="29">
        <f t="shared" si="3"/>
        <v>0.23387905111928969</v>
      </c>
      <c r="R17" s="30">
        <f t="shared" si="4"/>
        <v>-49.633924622868655</v>
      </c>
      <c r="S17" s="26">
        <f t="shared" si="5"/>
        <v>-1.2038693428039551</v>
      </c>
      <c r="T17" s="26">
        <f t="shared" si="6"/>
        <v>-20.465778827667236</v>
      </c>
      <c r="U17" s="28">
        <f t="shared" si="7"/>
        <v>0.56399600838895991</v>
      </c>
      <c r="V17" s="5"/>
    </row>
    <row r="18" spans="1:23" ht="14" thickBot="1">
      <c r="A18" s="9">
        <v>-10.169</v>
      </c>
      <c r="B18" s="9">
        <v>10.182</v>
      </c>
      <c r="C18" s="6">
        <f t="shared" si="0"/>
        <v>-20.350999999999999</v>
      </c>
      <c r="D18" s="9">
        <v>35.200000000000003</v>
      </c>
      <c r="E18" s="9">
        <v>2.2000000000000002</v>
      </c>
      <c r="F18" s="15">
        <f t="shared" si="1"/>
        <v>5.8823529411764705E-2</v>
      </c>
      <c r="G18" s="18">
        <v>1</v>
      </c>
      <c r="H18" s="18">
        <v>5.8799999999999998E-2</v>
      </c>
      <c r="I18" s="21">
        <v>-4040000</v>
      </c>
      <c r="J18" s="21">
        <v>-1.2</v>
      </c>
      <c r="K18" s="21">
        <v>-20.5</v>
      </c>
      <c r="L18" s="18">
        <v>1.9008</v>
      </c>
      <c r="M18" s="18">
        <v>3.0979999999999999</v>
      </c>
      <c r="N18" s="18">
        <f t="shared" si="2"/>
        <v>-1.1971999999999998</v>
      </c>
      <c r="O18" s="9">
        <v>2.4996999999999998</v>
      </c>
      <c r="P18" s="9">
        <v>0</v>
      </c>
      <c r="Q18" s="29">
        <f t="shared" si="3"/>
        <v>0.23387905111928969</v>
      </c>
      <c r="R18" s="29">
        <f t="shared" si="4"/>
        <v>0.73215075426269427</v>
      </c>
      <c r="S18" s="26">
        <f t="shared" si="5"/>
        <v>-1.2038693428039551</v>
      </c>
      <c r="T18" s="26">
        <f t="shared" si="6"/>
        <v>-20.465778827667236</v>
      </c>
      <c r="U18" s="28">
        <f t="shared" si="7"/>
        <v>0.56399600838895991</v>
      </c>
      <c r="V18" s="5"/>
    </row>
    <row r="19" spans="1:23" ht="14" thickBot="1">
      <c r="A19" s="9">
        <v>-10.169</v>
      </c>
      <c r="B19" s="9">
        <v>10.182</v>
      </c>
      <c r="C19" s="6">
        <f t="shared" si="0"/>
        <v>-20.350999999999999</v>
      </c>
      <c r="D19" s="9">
        <v>35.200000000000003</v>
      </c>
      <c r="E19" s="9">
        <v>2.2000000000000002</v>
      </c>
      <c r="F19" s="15">
        <f t="shared" si="1"/>
        <v>5.8823529411764705E-2</v>
      </c>
      <c r="G19" s="18">
        <v>2</v>
      </c>
      <c r="H19" s="19">
        <v>0.1176</v>
      </c>
      <c r="I19" s="21">
        <v>-8150000</v>
      </c>
      <c r="J19" s="19">
        <v>-2.4500000000000002</v>
      </c>
      <c r="K19" s="21">
        <v>-20.5</v>
      </c>
      <c r="L19" s="18">
        <v>1.9008</v>
      </c>
      <c r="M19" s="18">
        <v>3.0979999999999999</v>
      </c>
      <c r="N19" s="18">
        <f t="shared" si="2"/>
        <v>-1.1971999999999998</v>
      </c>
      <c r="O19" s="9">
        <v>2.4996999999999998</v>
      </c>
      <c r="P19" s="9">
        <v>0</v>
      </c>
      <c r="Q19" s="30">
        <f t="shared" si="3"/>
        <v>104.64416972936857</v>
      </c>
      <c r="R19" s="29">
        <f t="shared" si="4"/>
        <v>0.73215075426269427</v>
      </c>
      <c r="S19" s="26">
        <f t="shared" si="5"/>
        <v>-1.2142989039421082</v>
      </c>
      <c r="T19" s="26">
        <f t="shared" si="6"/>
        <v>-20.643081367015839</v>
      </c>
      <c r="U19" s="28">
        <f t="shared" si="7"/>
        <v>1.4352187460853989</v>
      </c>
      <c r="V19" s="5"/>
    </row>
    <row r="20" spans="1:23" ht="14" thickBot="1">
      <c r="A20" s="9">
        <v>-10.169</v>
      </c>
      <c r="B20" s="9">
        <v>10.182</v>
      </c>
      <c r="C20" s="6">
        <f t="shared" si="0"/>
        <v>-20.350999999999999</v>
      </c>
      <c r="D20" s="9">
        <v>35.200000000000003</v>
      </c>
      <c r="E20" s="9">
        <v>2.2000000000000002</v>
      </c>
      <c r="F20" s="15">
        <f t="shared" si="1"/>
        <v>5.8823529411764705E-2</v>
      </c>
      <c r="G20" s="18">
        <v>2</v>
      </c>
      <c r="H20" s="18">
        <v>5.8799999999999998E-2</v>
      </c>
      <c r="I20" s="21">
        <v>-8150000</v>
      </c>
      <c r="J20" s="19">
        <v>-2.4500000000000002</v>
      </c>
      <c r="K20" s="19">
        <v>-41</v>
      </c>
      <c r="L20" s="18">
        <v>1.9008</v>
      </c>
      <c r="M20" s="18">
        <v>3.0979999999999999</v>
      </c>
      <c r="N20" s="18">
        <f t="shared" si="2"/>
        <v>-1.1971999999999998</v>
      </c>
      <c r="O20" s="9">
        <v>2.4996999999999998</v>
      </c>
      <c r="P20" s="9">
        <v>0</v>
      </c>
      <c r="Q20" s="30">
        <f t="shared" si="3"/>
        <v>104.64416972936857</v>
      </c>
      <c r="R20" s="30">
        <f t="shared" si="4"/>
        <v>101.46430150852539</v>
      </c>
      <c r="S20" s="26">
        <f t="shared" si="5"/>
        <v>-1.2142989039421082</v>
      </c>
      <c r="T20" s="26">
        <f t="shared" si="6"/>
        <v>-20.643081367015839</v>
      </c>
      <c r="U20" s="28">
        <f t="shared" si="7"/>
        <v>1.4352187460853989</v>
      </c>
      <c r="V20" s="5"/>
    </row>
    <row r="21" spans="1:23" ht="14" thickBot="1">
      <c r="A21" s="9">
        <v>-20.329999999999998</v>
      </c>
      <c r="B21" s="9">
        <v>20.29</v>
      </c>
      <c r="C21" s="6">
        <f t="shared" ref="C21" si="14">A21-B21</f>
        <v>-40.619999999999997</v>
      </c>
      <c r="D21" s="9">
        <v>35.200000000000003</v>
      </c>
      <c r="E21" s="9">
        <v>2.2000000000000002</v>
      </c>
      <c r="F21" s="15">
        <f t="shared" ref="F21" si="15">(E21/(D21+E21))</f>
        <v>5.8823529411764705E-2</v>
      </c>
      <c r="G21" s="18">
        <v>1</v>
      </c>
      <c r="H21" s="18">
        <v>5.8799999999999998E-2</v>
      </c>
      <c r="I21" s="21">
        <v>-8150000</v>
      </c>
      <c r="J21" s="21">
        <v>-2.42</v>
      </c>
      <c r="K21" s="21">
        <v>-41</v>
      </c>
      <c r="L21" s="18">
        <v>1.3031999999999999</v>
      </c>
      <c r="M21" s="18">
        <v>3.6960000000000002</v>
      </c>
      <c r="N21" s="18">
        <f t="shared" ref="N21" si="16">L21-M21</f>
        <v>-2.3928000000000003</v>
      </c>
      <c r="O21" s="9">
        <v>2.4996999999999998</v>
      </c>
      <c r="P21" s="9">
        <v>0</v>
      </c>
      <c r="Q21" s="29">
        <f t="shared" si="3"/>
        <v>1.1367435640253956</v>
      </c>
      <c r="R21" s="29">
        <f t="shared" si="4"/>
        <v>0.9354997538158607</v>
      </c>
      <c r="S21" s="26">
        <f t="shared" si="5"/>
        <v>-2.4285978078842163</v>
      </c>
      <c r="T21" s="26">
        <f t="shared" si="6"/>
        <v>-41.286162734031677</v>
      </c>
      <c r="U21" s="28">
        <f t="shared" si="7"/>
        <v>1.6399870360208759</v>
      </c>
      <c r="V21" s="5"/>
    </row>
    <row r="22" spans="1:23" ht="14" thickBot="1">
      <c r="A22" s="5">
        <v>-24.1</v>
      </c>
      <c r="B22" s="5">
        <v>24.1</v>
      </c>
      <c r="C22" s="6">
        <f>A22-B22</f>
        <v>-48.2</v>
      </c>
      <c r="D22" s="9">
        <v>35.200000000000003</v>
      </c>
      <c r="E22" s="9">
        <v>2.2000000000000002</v>
      </c>
      <c r="F22" s="15">
        <f t="shared" ref="F22" si="17">(E22/(D22+E22))</f>
        <v>5.8823529411764705E-2</v>
      </c>
      <c r="G22" s="18">
        <v>1</v>
      </c>
      <c r="H22" s="18">
        <v>5.8799999999999998E-2</v>
      </c>
      <c r="I22" s="21">
        <v>-8400000</v>
      </c>
      <c r="J22" s="21">
        <v>-2.5</v>
      </c>
      <c r="K22" s="21">
        <v>-42.5</v>
      </c>
      <c r="L22" s="5">
        <v>1.0743</v>
      </c>
      <c r="M22" s="5">
        <v>3.9260000000000002</v>
      </c>
      <c r="N22" s="18">
        <f t="shared" ref="N22" si="18">L22-M22</f>
        <v>-2.8517000000000001</v>
      </c>
      <c r="O22" s="9">
        <v>2.4996999999999998</v>
      </c>
      <c r="P22" s="9">
        <v>0</v>
      </c>
      <c r="Q22" s="29">
        <f t="shared" si="3"/>
        <v>-12.332994354244841</v>
      </c>
      <c r="R22" s="29">
        <f t="shared" si="4"/>
        <v>-11.825726141078844</v>
      </c>
      <c r="S22" s="26">
        <f t="shared" si="5"/>
        <v>-2.5030946731567383</v>
      </c>
      <c r="T22" s="26">
        <f t="shared" si="6"/>
        <v>-42.552609443664551</v>
      </c>
      <c r="U22" s="28">
        <f t="shared" si="7"/>
        <v>-11.716577917708406</v>
      </c>
      <c r="V22" s="5" t="s">
        <v>42</v>
      </c>
    </row>
    <row r="23" spans="1:23">
      <c r="S23" s="27"/>
      <c r="T23" s="27"/>
      <c r="U23" s="27"/>
    </row>
    <row r="24" spans="1:23">
      <c r="S24" s="27"/>
      <c r="T24" s="27"/>
      <c r="U24" s="27"/>
    </row>
    <row r="25" spans="1:23" ht="39">
      <c r="J25" s="16" t="s">
        <v>30</v>
      </c>
      <c r="K25" s="16" t="s">
        <v>30</v>
      </c>
      <c r="S25" s="27"/>
      <c r="T25" s="27"/>
      <c r="U25" s="27"/>
    </row>
    <row r="26" spans="1:23">
      <c r="S26" s="27"/>
      <c r="T26" s="27"/>
      <c r="U26" s="27"/>
    </row>
    <row r="27" spans="1:23">
      <c r="S27" s="27"/>
      <c r="T27" s="27"/>
      <c r="U27" s="27"/>
    </row>
    <row r="28" spans="1:23">
      <c r="A28" t="s">
        <v>3</v>
      </c>
      <c r="S28" s="27"/>
      <c r="T28" s="27"/>
      <c r="U28" s="27"/>
    </row>
    <row r="29" spans="1:23" ht="14" thickBot="1">
      <c r="S29" s="27"/>
      <c r="T29" s="27"/>
      <c r="U29" s="27"/>
    </row>
    <row r="30" spans="1:23" ht="14" thickBot="1">
      <c r="A30" s="9">
        <v>10.182</v>
      </c>
      <c r="B30" s="9">
        <v>-10.169</v>
      </c>
      <c r="C30" s="10">
        <f>A30-B30</f>
        <v>20.350999999999999</v>
      </c>
      <c r="D30" s="9">
        <v>35.200000000000003</v>
      </c>
      <c r="E30" s="9">
        <v>2.2000000000000002</v>
      </c>
      <c r="F30" s="15">
        <f>(E30/(D30+E30))</f>
        <v>5.8823529411764705E-2</v>
      </c>
      <c r="G30" s="9">
        <v>1</v>
      </c>
      <c r="H30" s="9">
        <v>5.8799999999999998E-2</v>
      </c>
      <c r="I30" s="11">
        <v>4040000</v>
      </c>
      <c r="J30" s="11">
        <f>1.2/G30</f>
        <v>1.2</v>
      </c>
      <c r="K30" s="34">
        <f>J30/H30</f>
        <v>20.408163265306122</v>
      </c>
      <c r="L30" s="9">
        <v>3.0981000000000001</v>
      </c>
      <c r="M30" s="9">
        <v>1.9005000000000001</v>
      </c>
      <c r="N30" s="9">
        <f>L30-M30</f>
        <v>1.1976</v>
      </c>
      <c r="O30" s="9">
        <v>2.4996999999999998</v>
      </c>
      <c r="P30" s="9">
        <v>0</v>
      </c>
      <c r="Q30" s="29">
        <f>(J30-N30)/N30*100</f>
        <v>0.20040080160320289</v>
      </c>
      <c r="R30" s="29">
        <f>(K30-C30)/C30*100</f>
        <v>0.2808867638254775</v>
      </c>
      <c r="S30" s="26">
        <f>I30/POWER(2,23)/G30*(O30-P30)</f>
        <v>1.2038693428039551</v>
      </c>
      <c r="T30" s="26">
        <f t="shared" ref="T30:T38" si="19">S30/F30</f>
        <v>20.465778827667236</v>
      </c>
      <c r="U30" s="28">
        <f t="shared" ref="U30:U38" si="20">(T30-C30)/C30*100</f>
        <v>0.56399600838895991</v>
      </c>
      <c r="V30" s="9" t="s">
        <v>6</v>
      </c>
      <c r="W30" s="4"/>
    </row>
    <row r="31" spans="1:23" ht="14" thickBot="1">
      <c r="A31" s="9">
        <v>10.182</v>
      </c>
      <c r="B31" s="9">
        <v>-10.169</v>
      </c>
      <c r="C31" s="10">
        <f>A31-B31</f>
        <v>20.350999999999999</v>
      </c>
      <c r="D31" s="9">
        <v>35.200000000000003</v>
      </c>
      <c r="E31" s="9">
        <v>2.2000000000000002</v>
      </c>
      <c r="F31" s="15">
        <f>(E31/(D31+E31))</f>
        <v>5.8823529411764705E-2</v>
      </c>
      <c r="G31" s="9">
        <v>1</v>
      </c>
      <c r="H31" s="9">
        <v>5.8799999999999998E-2</v>
      </c>
      <c r="I31" s="11">
        <v>4040000</v>
      </c>
      <c r="J31" s="11">
        <f>1.205/G31</f>
        <v>1.2050000000000001</v>
      </c>
      <c r="K31" s="34">
        <f>J31/H31</f>
        <v>20.493197278911566</v>
      </c>
      <c r="L31" s="9">
        <v>3.0981000000000001</v>
      </c>
      <c r="M31" s="9">
        <v>1.9005000000000001</v>
      </c>
      <c r="N31" s="9">
        <f>L31-M31</f>
        <v>1.1976</v>
      </c>
      <c r="O31" s="9">
        <v>2.4996999999999998</v>
      </c>
      <c r="P31" s="9">
        <v>0</v>
      </c>
      <c r="Q31" s="29">
        <f t="shared" ref="Q31:Q34" si="21">(J31-N31)/N31*100</f>
        <v>0.61790247160989253</v>
      </c>
      <c r="R31" s="29">
        <f t="shared" ref="R31:R34" si="22">(K31-C31)/C31*100</f>
        <v>0.69872379200809331</v>
      </c>
      <c r="S31" s="26">
        <f t="shared" ref="S31:S34" si="23">I31/POWER(2,23)/G31*(O31-P31)</f>
        <v>1.2038693428039551</v>
      </c>
      <c r="T31" s="26">
        <f t="shared" si="19"/>
        <v>20.465778827667236</v>
      </c>
      <c r="U31" s="28">
        <f t="shared" si="20"/>
        <v>0.56399600838895991</v>
      </c>
      <c r="V31" s="9" t="s">
        <v>6</v>
      </c>
      <c r="W31" s="4"/>
    </row>
    <row r="32" spans="1:23" ht="14" thickBot="1">
      <c r="A32" s="9">
        <v>10.182</v>
      </c>
      <c r="B32" s="9">
        <v>-10.169</v>
      </c>
      <c r="C32" s="10">
        <f>A32-B32</f>
        <v>20.350999999999999</v>
      </c>
      <c r="D32" s="9">
        <v>35.200000000000003</v>
      </c>
      <c r="E32" s="9">
        <v>2.2000000000000002</v>
      </c>
      <c r="F32" s="15">
        <f>(E32/(D32+E32))</f>
        <v>5.8823529411764705E-2</v>
      </c>
      <c r="G32" s="9">
        <v>2</v>
      </c>
      <c r="H32" s="9">
        <v>5.8799999999999998E-2</v>
      </c>
      <c r="I32" s="11">
        <v>8150000</v>
      </c>
      <c r="J32" s="11">
        <f>2.45/G32</f>
        <v>1.2250000000000001</v>
      </c>
      <c r="K32" s="34">
        <f>J32/H32</f>
        <v>20.833333333333336</v>
      </c>
      <c r="L32" s="9">
        <v>3.0981000000000001</v>
      </c>
      <c r="M32" s="9">
        <v>1.9005000000000001</v>
      </c>
      <c r="N32" s="9">
        <f>L32-M32</f>
        <v>1.1976</v>
      </c>
      <c r="O32" s="9">
        <v>2.4996999999999998</v>
      </c>
      <c r="P32" s="9">
        <v>0</v>
      </c>
      <c r="Q32" s="29">
        <f t="shared" si="21"/>
        <v>2.2879091516366143</v>
      </c>
      <c r="R32" s="29">
        <f t="shared" si="22"/>
        <v>2.3700719047385221</v>
      </c>
      <c r="S32" s="26">
        <f t="shared" si="23"/>
        <v>1.2142989039421082</v>
      </c>
      <c r="T32" s="26">
        <f t="shared" si="19"/>
        <v>20.643081367015839</v>
      </c>
      <c r="U32" s="28">
        <f t="shared" si="20"/>
        <v>1.4352187460853989</v>
      </c>
      <c r="V32" s="9" t="s">
        <v>14</v>
      </c>
      <c r="W32" s="4"/>
    </row>
    <row r="33" spans="1:23" ht="14" thickBot="1">
      <c r="A33" s="9">
        <v>10.182</v>
      </c>
      <c r="B33" s="9">
        <v>-10.169</v>
      </c>
      <c r="C33" s="10">
        <f>A33-B33</f>
        <v>20.350999999999999</v>
      </c>
      <c r="D33" s="9">
        <v>35.200000000000003</v>
      </c>
      <c r="E33" s="9">
        <v>2.2000000000000002</v>
      </c>
      <c r="F33" s="15">
        <f>(E33/(D33+E33))</f>
        <v>5.8823529411764705E-2</v>
      </c>
      <c r="G33" s="9">
        <v>2</v>
      </c>
      <c r="H33" s="9">
        <v>5.8799999999999998E-2</v>
      </c>
      <c r="I33" s="11">
        <v>8150000</v>
      </c>
      <c r="J33" s="11">
        <f>2.45/G33</f>
        <v>1.2250000000000001</v>
      </c>
      <c r="K33" s="34">
        <f>J33/H33</f>
        <v>20.833333333333336</v>
      </c>
      <c r="L33" s="9">
        <v>3.0981000000000001</v>
      </c>
      <c r="M33" s="9">
        <v>1.9005000000000001</v>
      </c>
      <c r="N33" s="9">
        <f>L33-M33</f>
        <v>1.1976</v>
      </c>
      <c r="O33" s="9">
        <v>2.4996999999999998</v>
      </c>
      <c r="P33" s="9">
        <v>0</v>
      </c>
      <c r="Q33" s="29">
        <f t="shared" si="21"/>
        <v>2.2879091516366143</v>
      </c>
      <c r="R33" s="29">
        <f t="shared" si="22"/>
        <v>2.3700719047385221</v>
      </c>
      <c r="S33" s="26">
        <f t="shared" si="23"/>
        <v>1.2142989039421082</v>
      </c>
      <c r="T33" s="26">
        <f t="shared" si="19"/>
        <v>20.643081367015839</v>
      </c>
      <c r="U33" s="28">
        <f t="shared" si="20"/>
        <v>1.4352187460853989</v>
      </c>
      <c r="V33" s="9" t="s">
        <v>14</v>
      </c>
      <c r="W33" s="4"/>
    </row>
    <row r="34" spans="1:23" ht="14" thickBot="1">
      <c r="A34" s="9">
        <v>10.182</v>
      </c>
      <c r="B34" s="9">
        <v>-10.169</v>
      </c>
      <c r="C34" s="10">
        <f>A34-B34</f>
        <v>20.350999999999999</v>
      </c>
      <c r="D34" s="9">
        <v>35.200000000000003</v>
      </c>
      <c r="E34" s="9">
        <v>2.2000000000000002</v>
      </c>
      <c r="F34" s="15">
        <f>(E34/(D34+E34))</f>
        <v>5.8823529411764705E-2</v>
      </c>
      <c r="G34" s="9">
        <v>4</v>
      </c>
      <c r="H34" s="9">
        <v>5.8799999999999998E-2</v>
      </c>
      <c r="I34" s="11">
        <v>8400000</v>
      </c>
      <c r="J34" s="11">
        <f>2.5/G34</f>
        <v>0.625</v>
      </c>
      <c r="K34" s="34">
        <f>J34/H34</f>
        <v>10.629251700680273</v>
      </c>
      <c r="L34" s="9">
        <v>3.0981000000000001</v>
      </c>
      <c r="M34" s="9">
        <v>1.9005000000000001</v>
      </c>
      <c r="N34" s="9">
        <f>L34-M34</f>
        <v>1.1976</v>
      </c>
      <c r="O34" s="9">
        <v>2.4996999999999998</v>
      </c>
      <c r="P34" s="9">
        <v>0</v>
      </c>
      <c r="Q34" s="29">
        <f t="shared" si="21"/>
        <v>-47.812291249164993</v>
      </c>
      <c r="R34" s="29">
        <f t="shared" si="22"/>
        <v>-47.770371477174223</v>
      </c>
      <c r="S34" s="26">
        <f t="shared" si="23"/>
        <v>0.62577366828918457</v>
      </c>
      <c r="T34" s="26">
        <f t="shared" si="19"/>
        <v>10.638152360916138</v>
      </c>
      <c r="U34" s="28">
        <f t="shared" si="20"/>
        <v>-47.726635738213659</v>
      </c>
      <c r="V34" s="9" t="s">
        <v>15</v>
      </c>
      <c r="W34" s="4"/>
    </row>
    <row r="35" spans="1:23" ht="14" thickBot="1">
      <c r="A35" s="9">
        <v>-10.169</v>
      </c>
      <c r="B35" s="9">
        <v>10.182</v>
      </c>
      <c r="C35" s="6">
        <f t="shared" ref="C35:C38" si="24">A35-B35</f>
        <v>-20.350999999999999</v>
      </c>
      <c r="D35" s="9">
        <v>35.200000000000003</v>
      </c>
      <c r="E35" s="9">
        <v>2.2000000000000002</v>
      </c>
      <c r="F35" s="15">
        <f t="shared" ref="F35:F38" si="25">(E35/(D35+E35))</f>
        <v>5.8823529411764705E-2</v>
      </c>
      <c r="G35" s="18">
        <v>1</v>
      </c>
      <c r="H35" s="9">
        <v>5.8799999999999998E-2</v>
      </c>
      <c r="I35" s="21">
        <v>-4040000</v>
      </c>
      <c r="J35" s="21">
        <v>-1.2</v>
      </c>
      <c r="K35" s="34">
        <f t="shared" ref="K35:K38" si="26">J35/H35</f>
        <v>-20.408163265306122</v>
      </c>
      <c r="L35" s="18">
        <v>1.9008</v>
      </c>
      <c r="M35" s="18">
        <v>3.0979999999999999</v>
      </c>
      <c r="N35" s="18">
        <f t="shared" ref="N35:N38" si="27">L35-M35</f>
        <v>-1.1971999999999998</v>
      </c>
      <c r="O35" s="9">
        <v>2.4996999999999998</v>
      </c>
      <c r="P35" s="9">
        <v>0</v>
      </c>
      <c r="Q35" s="29">
        <f>(J35-N35)/N35*100</f>
        <v>0.23387905111928969</v>
      </c>
      <c r="R35" s="29">
        <f>(K35-C35)/C35*100</f>
        <v>0.2808867638254775</v>
      </c>
      <c r="S35" s="26">
        <f>I35/POWER(2,23)/G35*(O35-P35)</f>
        <v>-1.2038693428039551</v>
      </c>
      <c r="T35" s="26">
        <f t="shared" si="19"/>
        <v>-20.465778827667236</v>
      </c>
      <c r="U35" s="28">
        <f t="shared" si="20"/>
        <v>0.56399600838895991</v>
      </c>
      <c r="V35" s="5" t="s">
        <v>14</v>
      </c>
    </row>
    <row r="36" spans="1:23" ht="14" thickBot="1">
      <c r="A36" s="9">
        <v>-10.169</v>
      </c>
      <c r="B36" s="9">
        <v>10.182</v>
      </c>
      <c r="C36" s="6">
        <f t="shared" si="24"/>
        <v>-20.350999999999999</v>
      </c>
      <c r="D36" s="9">
        <v>35.200000000000003</v>
      </c>
      <c r="E36" s="9">
        <v>2.2000000000000002</v>
      </c>
      <c r="F36" s="15">
        <f t="shared" si="25"/>
        <v>5.8823529411764705E-2</v>
      </c>
      <c r="G36" s="18">
        <v>1</v>
      </c>
      <c r="H36" s="9">
        <v>5.8799999999999998E-2</v>
      </c>
      <c r="I36" s="21">
        <v>-4040000</v>
      </c>
      <c r="J36" s="21">
        <f>-1.2/G36</f>
        <v>-1.2</v>
      </c>
      <c r="K36" s="34">
        <f t="shared" si="26"/>
        <v>-20.408163265306122</v>
      </c>
      <c r="L36" s="18">
        <v>1.9008</v>
      </c>
      <c r="M36" s="18">
        <v>3.0979999999999999</v>
      </c>
      <c r="N36" s="18">
        <f t="shared" si="27"/>
        <v>-1.1971999999999998</v>
      </c>
      <c r="O36" s="9">
        <v>2.4996999999999998</v>
      </c>
      <c r="P36" s="9">
        <v>0</v>
      </c>
      <c r="Q36" s="29">
        <f>(J36-N36)/N36*100</f>
        <v>0.23387905111928969</v>
      </c>
      <c r="R36" s="29">
        <f>(K36-C36)/C36*100</f>
        <v>0.2808867638254775</v>
      </c>
      <c r="S36" s="26">
        <f>I36/POWER(2,23)/G36*(O36-P36)</f>
        <v>-1.2038693428039551</v>
      </c>
      <c r="T36" s="26">
        <f t="shared" si="19"/>
        <v>-20.465778827667236</v>
      </c>
      <c r="U36" s="28">
        <f t="shared" si="20"/>
        <v>0.56399600838895991</v>
      </c>
      <c r="V36" s="5" t="s">
        <v>14</v>
      </c>
    </row>
    <row r="37" spans="1:23" ht="14" thickBot="1">
      <c r="A37" s="9">
        <v>-10.169</v>
      </c>
      <c r="B37" s="9">
        <v>10.182</v>
      </c>
      <c r="C37" s="6">
        <f t="shared" si="24"/>
        <v>-20.350999999999999</v>
      </c>
      <c r="D37" s="9">
        <v>35.200000000000003</v>
      </c>
      <c r="E37" s="9">
        <v>2.2000000000000002</v>
      </c>
      <c r="F37" s="15">
        <f t="shared" si="25"/>
        <v>5.8823529411764705E-2</v>
      </c>
      <c r="G37" s="18">
        <v>2</v>
      </c>
      <c r="H37" s="9">
        <v>5.8799999999999998E-2</v>
      </c>
      <c r="I37" s="21">
        <v>-8150000</v>
      </c>
      <c r="J37" s="21">
        <f>-2.45/G37</f>
        <v>-1.2250000000000001</v>
      </c>
      <c r="K37" s="34">
        <f t="shared" si="26"/>
        <v>-20.833333333333336</v>
      </c>
      <c r="L37" s="18">
        <v>1.9008</v>
      </c>
      <c r="M37" s="18">
        <v>3.0979999999999999</v>
      </c>
      <c r="N37" s="18">
        <f t="shared" si="27"/>
        <v>-1.1971999999999998</v>
      </c>
      <c r="O37" s="9">
        <v>2.4996999999999998</v>
      </c>
      <c r="P37" s="9">
        <v>0</v>
      </c>
      <c r="Q37" s="29">
        <f>(J37-N37)/N37*100</f>
        <v>2.3220848646842858</v>
      </c>
      <c r="R37" s="29">
        <f>(K37-C37)/C37*100</f>
        <v>2.3700719047385221</v>
      </c>
      <c r="S37" s="26">
        <f>I37/POWER(2,23)/G37*(O37-P37)</f>
        <v>-1.2142989039421082</v>
      </c>
      <c r="T37" s="26">
        <f t="shared" si="19"/>
        <v>-20.643081367015839</v>
      </c>
      <c r="U37" s="28">
        <f t="shared" si="20"/>
        <v>1.4352187460853989</v>
      </c>
      <c r="V37" s="5" t="s">
        <v>14</v>
      </c>
    </row>
    <row r="38" spans="1:23" ht="14" thickBot="1">
      <c r="A38" s="9">
        <v>-10.169</v>
      </c>
      <c r="B38" s="9">
        <v>10.182</v>
      </c>
      <c r="C38" s="6">
        <f t="shared" si="24"/>
        <v>-20.350999999999999</v>
      </c>
      <c r="D38" s="9">
        <v>35.200000000000003</v>
      </c>
      <c r="E38" s="9">
        <v>2.2000000000000002</v>
      </c>
      <c r="F38" s="15">
        <f t="shared" si="25"/>
        <v>5.8823529411764705E-2</v>
      </c>
      <c r="G38" s="18">
        <v>2</v>
      </c>
      <c r="H38" s="18">
        <v>5.8799999999999998E-2</v>
      </c>
      <c r="I38" s="21">
        <v>-8150000</v>
      </c>
      <c r="J38" s="21">
        <f>-2.45/G38</f>
        <v>-1.2250000000000001</v>
      </c>
      <c r="K38" s="34">
        <f t="shared" si="26"/>
        <v>-20.833333333333336</v>
      </c>
      <c r="L38" s="18">
        <v>1.9008</v>
      </c>
      <c r="M38" s="18">
        <v>3.0979999999999999</v>
      </c>
      <c r="N38" s="18">
        <f t="shared" si="27"/>
        <v>-1.1971999999999998</v>
      </c>
      <c r="O38" s="9">
        <v>2.4996999999999998</v>
      </c>
      <c r="P38" s="9">
        <v>0</v>
      </c>
      <c r="Q38" s="29">
        <f>(J38-N38)/N38*100</f>
        <v>2.3220848646842858</v>
      </c>
      <c r="R38" s="29">
        <f>(K38-C38)/C38*100</f>
        <v>2.3700719047385221</v>
      </c>
      <c r="S38" s="26">
        <f>I38/POWER(2,23)/G38*(O38-P38)</f>
        <v>-1.2142989039421082</v>
      </c>
      <c r="T38" s="26">
        <f t="shared" si="19"/>
        <v>-20.643081367015839</v>
      </c>
      <c r="U38" s="28">
        <f t="shared" si="20"/>
        <v>1.4352187460853989</v>
      </c>
      <c r="V38" s="5" t="s">
        <v>14</v>
      </c>
    </row>
    <row r="40" spans="1:23">
      <c r="A40" t="s">
        <v>4</v>
      </c>
    </row>
    <row r="41" spans="1:23">
      <c r="A41" t="s">
        <v>1</v>
      </c>
    </row>
  </sheetData>
  <mergeCells count="1">
    <mergeCell ref="I8:K8"/>
  </mergeCells>
  <phoneticPr fontId="6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BK Innovation, Inc.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Kuschak</dc:creator>
  <cp:lastModifiedBy>Brian Kuschak</cp:lastModifiedBy>
  <cp:lastPrinted>2015-05-20T04:12:55Z</cp:lastPrinted>
  <dcterms:created xsi:type="dcterms:W3CDTF">2015-05-20T01:14:48Z</dcterms:created>
  <dcterms:modified xsi:type="dcterms:W3CDTF">2015-05-20T04:15:20Z</dcterms:modified>
</cp:coreProperties>
</file>